
<file path=[Content_Types].xml><?xml version="1.0" encoding="utf-8"?>
<Types xmlns="http://schemas.openxmlformats.org/package/2006/content-types">
  <Default Extension="vml" ContentType="application/vnd.openxmlformats-officedocument.vmlDrawing"/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95"/>
  </bookViews>
  <sheets>
    <sheet name="BDI" sheetId="1" r:id="rId1"/>
    <sheet name="Plan3" sheetId="3" r:id="rId2"/>
  </sheets>
  <definedNames>
    <definedName name="_xlnm.Print_Area" localSheetId="0">BDI!$B$2:$I$55</definedName>
  </definedNames>
  <calcPr calcId="144525"/>
</workbook>
</file>

<file path=xl/comments1.xml><?xml version="1.0" encoding="utf-8"?>
<comments xmlns="http://schemas.openxmlformats.org/spreadsheetml/2006/main">
  <authors>
    <author>IFPB</author>
  </authors>
  <commentList>
    <comment ref="I11" authorId="0">
      <text>
        <r>
          <rPr>
            <b/>
            <sz val="9"/>
            <rFont val="Tahoma"/>
            <charset val="134"/>
          </rPr>
          <t>IFPB:</t>
        </r>
        <r>
          <rPr>
            <sz val="9"/>
            <rFont val="Tahoma"/>
            <charset val="134"/>
          </rPr>
          <t xml:space="preserve">
ESSE VALOR VOCÊ PEGA DO ORÇAFASCIO APÓS INSERIR O PERCENTUAL 
</t>
        </r>
      </text>
    </comment>
  </commentList>
</comments>
</file>

<file path=xl/sharedStrings.xml><?xml version="1.0" encoding="utf-8"?>
<sst xmlns="http://schemas.openxmlformats.org/spreadsheetml/2006/main" count="57" uniqueCount="47">
  <si>
    <t>CÁLCULO DO VALOR TOTAL DA OBRA REFORMA E ADEQUAÇÃO DA ACESSIBILIDADE DO CAMPUS JOÃO PESSOA</t>
  </si>
  <si>
    <t>ETAPA DA OBRA</t>
  </si>
  <si>
    <t>MÃO-DE-OBRA (R$)</t>
  </si>
  <si>
    <t>MATERIAL (R$)</t>
  </si>
  <si>
    <t>EQUIPAMENTO (R$)</t>
  </si>
  <si>
    <t>TOTAL (R$)</t>
  </si>
  <si>
    <t>%M.O.</t>
  </si>
  <si>
    <t>%MAT.</t>
  </si>
  <si>
    <t>BDI ESTIMADO (%)</t>
  </si>
  <si>
    <t>ACESSIBILIDADE DA GUARITA DE INFORMÁTICA, ANEXO E CALÇADA DO BLOCO DE TERCEIRIZADOS</t>
  </si>
  <si>
    <t>---</t>
  </si>
  <si>
    <t xml:space="preserve">RAMPA DO  BLOCO PRINCIPAL E PASSARELA AUTOMAÇÃO </t>
  </si>
  <si>
    <t>REFORMA DOS BANHEIROS E VESTIÁRIOS DO GINÁSIO PRINCIPAL DO CAMPUS JOÃO PESSOA</t>
  </si>
  <si>
    <t>PLATAFORMA DE ACESSIBILIDADE DA BIBLIOTECA</t>
  </si>
  <si>
    <t>23,36%/13,84%</t>
  </si>
  <si>
    <t>TOTAL DA OBRA (R$)</t>
  </si>
  <si>
    <t>TOTAL PARCIAL DA OBRA (R$)</t>
  </si>
  <si>
    <t>TOTAL DO BDI (R$)</t>
  </si>
  <si>
    <t>DESCRIÇÃO</t>
  </si>
  <si>
    <t>VALORES</t>
  </si>
  <si>
    <t>Valor da Mão-de-Obra sem BDI - VMO</t>
  </si>
  <si>
    <t>Valor Total da Obra sem BDI - VT</t>
  </si>
  <si>
    <t>Alíquota do ISS praticada em Princesa Isabel - %ISS</t>
  </si>
  <si>
    <t>Fórmula do ISS proporcional: %ISSp = (VMO/VT) x %ISS</t>
  </si>
  <si>
    <t>%ISSp:</t>
  </si>
  <si>
    <r>
      <rPr>
        <b/>
        <sz val="11"/>
        <rFont val="Calibri"/>
        <charset val="134"/>
        <scheme val="minor"/>
      </rPr>
      <t xml:space="preserve">Obs.: </t>
    </r>
    <r>
      <rPr>
        <sz val="11"/>
        <rFont val="Calibri"/>
        <charset val="134"/>
        <scheme val="minor"/>
      </rPr>
      <t>Alíquota do ISS consta na Lei Municipal 1.347/2017 (pág. 117)</t>
    </r>
  </si>
  <si>
    <t>INSTITUTO FEDERAL DA PARAÍBA</t>
  </si>
  <si>
    <t>OBRA: REFORMA E ADEQUAÇÃO DA ACESSIBILIDADE DO CAMPUS JOÃO PESSOA</t>
  </si>
  <si>
    <t>1. COMPOSIÇÃO DO CUSTO INDIRETO (CI) QUE INCIDE SOBRE OS CUSTOS DIRETOS (CD)</t>
  </si>
  <si>
    <t>DISCRIMINAÇÃO DOS CUSTOS INDIRETOS (CI)</t>
  </si>
  <si>
    <t>PORCENTAGEM ADOTADA (%)</t>
  </si>
  <si>
    <t>Custo de Administração Central – AC</t>
  </si>
  <si>
    <t>Seguro e Garantia - SG</t>
  </si>
  <si>
    <t>Custo de Margem de Incerteza do Empreendimento – MI</t>
  </si>
  <si>
    <t>Custo Financeiro – CI</t>
  </si>
  <si>
    <t>3. COMPOSIÇÃO DO CUSTO INDIRETO (CI) QUE INCIDE SOBRE O PREÇO TOTAL DA OBRA (PT)</t>
  </si>
  <si>
    <t>Custos Tributários - Total - T</t>
  </si>
  <si>
    <t>Contribuição Previdenciária sobre a Receita Bruta</t>
  </si>
  <si>
    <t>Tributos Federais (PIS)</t>
  </si>
  <si>
    <t>Tributos Federais (COFINS)</t>
  </si>
  <si>
    <t>Tributos Estaduais</t>
  </si>
  <si>
    <t>Tributos Municipais (ISS)</t>
  </si>
  <si>
    <t xml:space="preserve"> Margem de contribuição bruta (beneficios ou lucro) - L</t>
  </si>
  <si>
    <t>Fórmula: BDI =  ((1+ (AC+SG+MI))*(1+CI)*(1+L))/(1-T)-1</t>
  </si>
  <si>
    <t xml:space="preserve">4. TAXA DE BDI (BDI): </t>
  </si>
  <si>
    <r>
      <rPr>
        <b/>
        <sz val="10"/>
        <rFont val="Arial"/>
        <charset val="134"/>
      </rPr>
      <t xml:space="preserve">Obs1: </t>
    </r>
    <r>
      <rPr>
        <sz val="10"/>
        <rFont val="Arial"/>
        <charset val="134"/>
      </rPr>
      <t>Os índices obedecem ao Ácordão nº 2.622/2013 - TCU - Plenário</t>
    </r>
  </si>
  <si>
    <r>
      <rPr>
        <b/>
        <sz val="10"/>
        <rFont val="Arial"/>
        <charset val="134"/>
      </rPr>
      <t xml:space="preserve">Obs2: </t>
    </r>
    <r>
      <rPr>
        <sz val="10"/>
        <rFont val="Arial"/>
        <charset val="134"/>
      </rPr>
      <t xml:space="preserve"> A taxa do ISS incide sobre a mão-de-obra na forma da Lei Complementar nº 116/2003</t>
    </r>
  </si>
</sst>
</file>

<file path=xl/styles.xml><?xml version="1.0" encoding="utf-8"?>
<styleSheet xmlns="http://schemas.openxmlformats.org/spreadsheetml/2006/main">
  <numFmts count="6">
    <numFmt numFmtId="176" formatCode="_-* #,##0_-;\-* #,##0_-;_-* &quot;-&quot;_-;_-@_-"/>
    <numFmt numFmtId="177" formatCode="_-* #,##0.00_-;\-* #,##0.00_-;_-* &quot;-&quot;??_-;_-@_-"/>
    <numFmt numFmtId="178" formatCode="_-&quot;R$&quot;\ * #,##0_-;\-&quot;R$&quot;\ * #,##0_-;_-&quot;R$&quot;\ * &quot;-&quot;_-;_-@_-"/>
    <numFmt numFmtId="179" formatCode="_-&quot;R$&quot;* #,##0.00_-;\-&quot;R$&quot;* #,##0.00_-;_-&quot;R$&quot;* &quot;-&quot;??_-;_-@_-"/>
    <numFmt numFmtId="180" formatCode="_(* #,##0.00_);_(* \(#,##0.00\);_(* &quot;-&quot;??_);_(@_)"/>
    <numFmt numFmtId="181" formatCode="&quot;R$&quot;\ #,##0.00"/>
  </numFmts>
  <fonts count="34">
    <font>
      <sz val="11"/>
      <color theme="1"/>
      <name val="Calibri"/>
      <charset val="134"/>
      <scheme val="minor"/>
    </font>
    <font>
      <sz val="11"/>
      <name val="Calibri"/>
      <charset val="134"/>
      <scheme val="minor"/>
    </font>
    <font>
      <b/>
      <sz val="12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sz val="11"/>
      <color rgb="FFFF0000"/>
      <name val="Calibri"/>
      <charset val="134"/>
      <scheme val="minor"/>
    </font>
    <font>
      <b/>
      <sz val="11"/>
      <name val="Calibri"/>
      <charset val="134"/>
      <scheme val="minor"/>
    </font>
    <font>
      <b/>
      <sz val="14"/>
      <name val="Arial"/>
      <charset val="134"/>
    </font>
    <font>
      <b/>
      <sz val="12"/>
      <name val="Arial"/>
      <charset val="134"/>
    </font>
    <font>
      <b/>
      <sz val="10"/>
      <name val="Arial"/>
      <charset val="134"/>
    </font>
    <font>
      <sz val="10"/>
      <name val="Arial"/>
      <charset val="134"/>
    </font>
    <font>
      <sz val="9"/>
      <color theme="0"/>
      <name val="Arial"/>
      <charset val="134"/>
    </font>
    <font>
      <sz val="11"/>
      <color theme="0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sz val="10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theme="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9"/>
      <name val="Tahoma"/>
      <charset val="134"/>
    </font>
    <font>
      <b/>
      <sz val="9"/>
      <name val="Tahoma"/>
      <charset val="134"/>
    </font>
  </fonts>
  <fills count="38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0" tint="-0.14996795556505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4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177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5" fillId="0" borderId="35" applyNumberFormat="0" applyFill="0" applyAlignment="0" applyProtection="0">
      <alignment vertical="center"/>
    </xf>
    <xf numFmtId="0" fontId="12" fillId="7" borderId="34" applyNumberFormat="0" applyAlignment="0" applyProtection="0">
      <alignment vertical="center"/>
    </xf>
    <xf numFmtId="178" fontId="13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179" fontId="0" fillId="0" borderId="0" applyFont="0" applyFill="0" applyBorder="0" applyAlignment="0" applyProtection="0"/>
    <xf numFmtId="180" fontId="9" fillId="0" borderId="0" applyFont="0" applyFill="0" applyBorder="0" applyAlignment="0" applyProtection="0"/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3" fillId="15" borderId="38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4" fillId="0" borderId="39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5" fillId="0" borderId="39" applyNumberFormat="0" applyFill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7" fillId="0" borderId="37" applyNumberFormat="0" applyFill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7" fillId="26" borderId="40" applyNumberFormat="0" applyAlignment="0" applyProtection="0">
      <alignment vertical="center"/>
    </xf>
    <xf numFmtId="0" fontId="16" fillId="10" borderId="36" applyNumberFormat="0" applyAlignment="0" applyProtection="0">
      <alignment vertical="center"/>
    </xf>
    <xf numFmtId="0" fontId="28" fillId="10" borderId="40" applyNumberFormat="0" applyAlignment="0" applyProtection="0">
      <alignment vertical="center"/>
    </xf>
    <xf numFmtId="0" fontId="29" fillId="0" borderId="41" applyNumberFormat="0" applyFill="0" applyAlignment="0" applyProtection="0">
      <alignment vertical="center"/>
    </xf>
    <xf numFmtId="0" fontId="0" fillId="0" borderId="0"/>
    <xf numFmtId="0" fontId="14" fillId="22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9" fillId="0" borderId="0"/>
    <xf numFmtId="0" fontId="31" fillId="30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4" fillId="35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4" fillId="36" borderId="0" applyNumberFormat="0" applyBorder="0" applyAlignment="0" applyProtection="0">
      <alignment vertical="center"/>
    </xf>
    <xf numFmtId="0" fontId="18" fillId="3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9" fontId="9" fillId="0" borderId="0" applyFont="0" applyFill="0" applyBorder="0" applyAlignment="0" applyProtection="0"/>
  </cellStyleXfs>
  <cellXfs count="94">
    <xf numFmtId="0" fontId="0" fillId="0" borderId="0" xfId="0"/>
    <xf numFmtId="2" fontId="1" fillId="0" borderId="0" xfId="0" applyNumberFormat="1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0" fillId="0" borderId="6" xfId="0" applyBorder="1" applyAlignment="1">
      <alignment vertical="top" wrapText="1"/>
    </xf>
    <xf numFmtId="179" fontId="0" fillId="0" borderId="7" xfId="9" applyFont="1" applyBorder="1" applyAlignment="1">
      <alignment horizontal="right"/>
    </xf>
    <xf numFmtId="179" fontId="0" fillId="0" borderId="7" xfId="9" applyFont="1" applyFill="1" applyBorder="1" applyAlignment="1">
      <alignment horizontal="center"/>
    </xf>
    <xf numFmtId="4" fontId="0" fillId="0" borderId="7" xfId="0" applyNumberFormat="1" applyBorder="1" applyAlignment="1">
      <alignment horizontal="center"/>
    </xf>
    <xf numFmtId="179" fontId="0" fillId="0" borderId="7" xfId="9" applyFont="1" applyBorder="1" applyAlignment="1">
      <alignment horizontal="right" vertical="top"/>
    </xf>
    <xf numFmtId="0" fontId="0" fillId="0" borderId="6" xfId="0" applyBorder="1"/>
    <xf numFmtId="179" fontId="0" fillId="0" borderId="7" xfId="9" applyFont="1" applyBorder="1"/>
    <xf numFmtId="10" fontId="0" fillId="0" borderId="7" xfId="0" applyNumberFormat="1" applyBorder="1"/>
    <xf numFmtId="0" fontId="0" fillId="0" borderId="6" xfId="0" applyBorder="1" applyAlignment="1">
      <alignment horizontal="right"/>
    </xf>
    <xf numFmtId="0" fontId="0" fillId="0" borderId="7" xfId="0" applyBorder="1" applyAlignment="1">
      <alignment horizontal="right"/>
    </xf>
    <xf numFmtId="0" fontId="3" fillId="0" borderId="8" xfId="0" applyFont="1" applyBorder="1" applyAlignment="1">
      <alignment horizontal="right"/>
    </xf>
    <xf numFmtId="0" fontId="3" fillId="0" borderId="9" xfId="0" applyFont="1" applyBorder="1" applyAlignment="1">
      <alignment horizontal="right"/>
    </xf>
    <xf numFmtId="0" fontId="3" fillId="0" borderId="10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4" fillId="0" borderId="0" xfId="0" applyFont="1"/>
    <xf numFmtId="2" fontId="5" fillId="4" borderId="3" xfId="35" applyNumberFormat="1" applyFont="1" applyFill="1" applyBorder="1" applyAlignment="1">
      <alignment horizontal="center" vertical="center"/>
    </xf>
    <xf numFmtId="2" fontId="5" fillId="4" borderId="11" xfId="35" applyNumberFormat="1" applyFont="1" applyFill="1" applyBorder="1" applyAlignment="1">
      <alignment horizontal="center" vertical="center"/>
    </xf>
    <xf numFmtId="2" fontId="4" fillId="0" borderId="0" xfId="0" applyNumberFormat="1" applyFont="1" applyAlignment="1">
      <alignment horizontal="center"/>
    </xf>
    <xf numFmtId="2" fontId="1" fillId="0" borderId="6" xfId="35" applyNumberFormat="1" applyFont="1" applyBorder="1" applyAlignment="1">
      <alignment horizontal="right" vertical="center"/>
    </xf>
    <xf numFmtId="181" fontId="1" fillId="5" borderId="12" xfId="35" applyNumberFormat="1" applyFont="1" applyFill="1" applyBorder="1" applyAlignment="1">
      <alignment horizontal="right" vertical="center"/>
    </xf>
    <xf numFmtId="10" fontId="1" fillId="5" borderId="12" xfId="35" applyNumberFormat="1" applyFont="1" applyFill="1" applyBorder="1" applyAlignment="1">
      <alignment horizontal="right" vertical="center"/>
    </xf>
    <xf numFmtId="2" fontId="1" fillId="0" borderId="13" xfId="35" applyNumberFormat="1" applyFont="1" applyBorder="1" applyAlignment="1">
      <alignment horizontal="center" vertical="center"/>
    </xf>
    <xf numFmtId="2" fontId="1" fillId="0" borderId="14" xfId="35" applyNumberFormat="1" applyFont="1" applyBorder="1" applyAlignment="1">
      <alignment horizontal="center" vertical="center"/>
    </xf>
    <xf numFmtId="2" fontId="5" fillId="0" borderId="15" xfId="35" applyNumberFormat="1" applyFont="1" applyBorder="1" applyAlignment="1">
      <alignment horizontal="right" vertical="center"/>
    </xf>
    <xf numFmtId="10" fontId="5" fillId="5" borderId="16" xfId="35" applyNumberFormat="1" applyFont="1" applyFill="1" applyBorder="1" applyAlignment="1">
      <alignment horizontal="right" vertical="center"/>
    </xf>
    <xf numFmtId="2" fontId="5" fillId="0" borderId="17" xfId="35" applyNumberFormat="1" applyFont="1" applyBorder="1" applyAlignment="1">
      <alignment horizontal="left" vertical="center"/>
    </xf>
    <xf numFmtId="2" fontId="5" fillId="0" borderId="18" xfId="35" applyNumberFormat="1" applyFont="1" applyBorder="1" applyAlignment="1">
      <alignment horizontal="left" vertical="center"/>
    </xf>
    <xf numFmtId="0" fontId="6" fillId="0" borderId="19" xfId="31" applyFont="1" applyBorder="1" applyAlignment="1">
      <alignment horizontal="center" wrapText="1"/>
    </xf>
    <xf numFmtId="0" fontId="6" fillId="0" borderId="20" xfId="31" applyFont="1" applyBorder="1" applyAlignment="1">
      <alignment horizontal="center" wrapText="1"/>
    </xf>
    <xf numFmtId="0" fontId="6" fillId="0" borderId="21" xfId="31" applyFont="1" applyBorder="1" applyAlignment="1">
      <alignment horizontal="center" wrapText="1"/>
    </xf>
    <xf numFmtId="0" fontId="6" fillId="0" borderId="22" xfId="31" applyFont="1" applyBorder="1" applyAlignment="1">
      <alignment horizontal="center" wrapText="1"/>
    </xf>
    <xf numFmtId="0" fontId="6" fillId="0" borderId="23" xfId="31" applyFont="1" applyBorder="1" applyAlignment="1">
      <alignment horizontal="center" wrapText="1"/>
    </xf>
    <xf numFmtId="0" fontId="6" fillId="0" borderId="24" xfId="31" applyFont="1" applyBorder="1" applyAlignment="1">
      <alignment horizontal="center" wrapText="1"/>
    </xf>
    <xf numFmtId="0" fontId="7" fillId="0" borderId="13" xfId="31" applyFont="1" applyBorder="1" applyAlignment="1">
      <alignment horizontal="center" vertical="top" wrapText="1"/>
    </xf>
    <xf numFmtId="0" fontId="7" fillId="0" borderId="14" xfId="31" applyFont="1" applyBorder="1" applyAlignment="1">
      <alignment horizontal="center" vertical="top" wrapText="1"/>
    </xf>
    <xf numFmtId="0" fontId="1" fillId="0" borderId="0" xfId="0" applyFont="1"/>
    <xf numFmtId="0" fontId="8" fillId="0" borderId="25" xfId="31" applyFont="1" applyBorder="1" applyAlignment="1">
      <alignment horizontal="center" vertical="center" wrapText="1"/>
    </xf>
    <xf numFmtId="0" fontId="8" fillId="0" borderId="26" xfId="31" applyFont="1" applyBorder="1" applyAlignment="1">
      <alignment horizontal="center" vertical="center" wrapText="1"/>
    </xf>
    <xf numFmtId="0" fontId="8" fillId="0" borderId="27" xfId="31" applyFont="1" applyBorder="1" applyAlignment="1">
      <alignment horizontal="center" vertical="center" wrapText="1"/>
    </xf>
    <xf numFmtId="0" fontId="8" fillId="0" borderId="28" xfId="31" applyFont="1" applyBorder="1" applyAlignment="1">
      <alignment horizontal="center" vertical="center" wrapText="1"/>
    </xf>
    <xf numFmtId="0" fontId="8" fillId="4" borderId="19" xfId="31" applyFont="1" applyFill="1" applyBorder="1" applyAlignment="1">
      <alignment horizontal="left" vertical="center" wrapText="1"/>
    </xf>
    <xf numFmtId="0" fontId="8" fillId="4" borderId="20" xfId="31" applyFont="1" applyFill="1" applyBorder="1" applyAlignment="1">
      <alignment horizontal="left" vertical="center" wrapText="1"/>
    </xf>
    <xf numFmtId="0" fontId="0" fillId="0" borderId="3" xfId="31" applyBorder="1" applyAlignment="1">
      <alignment vertical="center" wrapText="1"/>
    </xf>
    <xf numFmtId="0" fontId="0" fillId="0" borderId="11" xfId="31" applyBorder="1" applyAlignment="1">
      <alignment horizontal="center" vertical="center" wrapText="1"/>
    </xf>
    <xf numFmtId="0" fontId="0" fillId="0" borderId="6" xfId="31" applyBorder="1" applyAlignment="1">
      <alignment vertical="center" wrapText="1"/>
    </xf>
    <xf numFmtId="10" fontId="9" fillId="5" borderId="29" xfId="52" applyNumberFormat="1" applyFill="1" applyBorder="1" applyAlignment="1">
      <alignment horizontal="center" vertical="center" wrapText="1"/>
    </xf>
    <xf numFmtId="0" fontId="0" fillId="0" borderId="8" xfId="31" applyBorder="1" applyAlignment="1">
      <alignment vertical="center" wrapText="1"/>
    </xf>
    <xf numFmtId="10" fontId="9" fillId="5" borderId="30" xfId="52" applyNumberFormat="1" applyFill="1" applyBorder="1" applyAlignment="1">
      <alignment horizontal="center" vertical="center" wrapText="1"/>
    </xf>
    <xf numFmtId="0" fontId="8" fillId="4" borderId="21" xfId="31" applyFont="1" applyFill="1" applyBorder="1" applyAlignment="1">
      <alignment vertical="center" wrapText="1"/>
    </xf>
    <xf numFmtId="0" fontId="8" fillId="4" borderId="22" xfId="31" applyFont="1" applyFill="1" applyBorder="1" applyAlignment="1">
      <alignment vertical="center" wrapText="1"/>
    </xf>
    <xf numFmtId="0" fontId="0" fillId="0" borderId="6" xfId="31" applyBorder="1" applyAlignment="1">
      <alignment vertical="top" wrapText="1"/>
    </xf>
    <xf numFmtId="10" fontId="9" fillId="0" borderId="29" xfId="52" applyNumberFormat="1" applyBorder="1" applyAlignment="1">
      <alignment horizontal="center" vertical="center" wrapText="1"/>
    </xf>
    <xf numFmtId="0" fontId="0" fillId="0" borderId="6" xfId="31" applyBorder="1" applyAlignment="1">
      <alignment horizontal="center" vertical="top" wrapText="1"/>
    </xf>
    <xf numFmtId="10" fontId="9" fillId="5" borderId="14" xfId="52" applyNumberFormat="1" applyFill="1" applyBorder="1" applyAlignment="1">
      <alignment horizontal="center" vertical="center" wrapText="1"/>
    </xf>
    <xf numFmtId="180" fontId="9" fillId="0" borderId="14" xfId="10" applyBorder="1" applyAlignment="1">
      <alignment horizontal="center" vertical="center" wrapText="1"/>
    </xf>
    <xf numFmtId="0" fontId="0" fillId="5" borderId="6" xfId="31" applyFill="1" applyBorder="1" applyAlignment="1">
      <alignment horizontal="center" vertical="top" wrapText="1"/>
    </xf>
    <xf numFmtId="10" fontId="9" fillId="5" borderId="29" xfId="52" applyNumberFormat="1" applyFont="1" applyFill="1" applyBorder="1" applyAlignment="1">
      <alignment horizontal="center" vertical="center" wrapText="1"/>
    </xf>
    <xf numFmtId="0" fontId="0" fillId="0" borderId="15" xfId="31" applyBorder="1" applyAlignment="1">
      <alignment horizontal="center" vertical="top" wrapText="1"/>
    </xf>
    <xf numFmtId="10" fontId="9" fillId="0" borderId="16" xfId="52" applyNumberFormat="1" applyBorder="1" applyAlignment="1">
      <alignment horizontal="center" vertical="center" wrapText="1"/>
    </xf>
    <xf numFmtId="0" fontId="0" fillId="0" borderId="15" xfId="31" applyBorder="1" applyAlignment="1">
      <alignment vertical="top" wrapText="1"/>
    </xf>
    <xf numFmtId="0" fontId="0" fillId="0" borderId="19" xfId="31" applyBorder="1" applyAlignment="1">
      <alignment horizontal="center" vertical="center"/>
    </xf>
    <xf numFmtId="0" fontId="0" fillId="0" borderId="20" xfId="31" applyBorder="1" applyAlignment="1">
      <alignment horizontal="center" vertical="center"/>
    </xf>
    <xf numFmtId="0" fontId="0" fillId="0" borderId="27" xfId="31" applyBorder="1" applyAlignment="1">
      <alignment horizontal="center" vertical="center"/>
    </xf>
    <xf numFmtId="0" fontId="0" fillId="0" borderId="28" xfId="31" applyBorder="1" applyAlignment="1">
      <alignment horizontal="center" vertical="center"/>
    </xf>
    <xf numFmtId="0" fontId="8" fillId="4" borderId="27" xfId="31" applyFont="1" applyFill="1" applyBorder="1" applyAlignment="1">
      <alignment horizontal="left" vertical="center" wrapText="1"/>
    </xf>
    <xf numFmtId="10" fontId="7" fillId="6" borderId="31" xfId="31" applyNumberFormat="1" applyFont="1" applyFill="1" applyBorder="1" applyAlignment="1">
      <alignment horizontal="right" vertical="center" wrapText="1"/>
    </xf>
    <xf numFmtId="0" fontId="8" fillId="0" borderId="19" xfId="31" applyFont="1" applyBorder="1" applyAlignment="1">
      <alignment horizontal="left" vertical="center" wrapText="1"/>
    </xf>
    <xf numFmtId="0" fontId="8" fillId="0" borderId="20" xfId="31" applyFont="1" applyBorder="1" applyAlignment="1">
      <alignment horizontal="left" vertical="center" wrapText="1"/>
    </xf>
    <xf numFmtId="0" fontId="8" fillId="0" borderId="23" xfId="31" applyFont="1" applyBorder="1" applyAlignment="1">
      <alignment horizontal="left" vertical="center" wrapText="1"/>
    </xf>
    <xf numFmtId="0" fontId="8" fillId="0" borderId="24" xfId="31" applyFont="1" applyBorder="1" applyAlignment="1">
      <alignment horizontal="left" vertical="center" wrapText="1"/>
    </xf>
    <xf numFmtId="0" fontId="8" fillId="0" borderId="25" xfId="31" applyFont="1" applyBorder="1" applyAlignment="1">
      <alignment horizontal="left" vertical="center" wrapText="1"/>
    </xf>
    <xf numFmtId="0" fontId="8" fillId="0" borderId="26" xfId="31" applyFont="1" applyBorder="1" applyAlignment="1">
      <alignment horizontal="left" vertical="center" wrapText="1"/>
    </xf>
    <xf numFmtId="0" fontId="8" fillId="0" borderId="27" xfId="31" applyFont="1" applyBorder="1" applyAlignment="1">
      <alignment horizontal="left" vertical="center" wrapText="1"/>
    </xf>
    <xf numFmtId="0" fontId="8" fillId="0" borderId="28" xfId="31" applyFont="1" applyBorder="1" applyAlignment="1">
      <alignment horizontal="left" vertical="center" wrapText="1"/>
    </xf>
    <xf numFmtId="0" fontId="2" fillId="2" borderId="32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10" fontId="0" fillId="0" borderId="16" xfId="0" applyNumberFormat="1" applyBorder="1" applyAlignment="1">
      <alignment horizontal="center" vertical="center"/>
    </xf>
    <xf numFmtId="4" fontId="0" fillId="0" borderId="29" xfId="0" applyNumberFormat="1" applyBorder="1"/>
    <xf numFmtId="2" fontId="1" fillId="0" borderId="0" xfId="0" applyNumberFormat="1" applyFont="1" applyFill="1" applyAlignment="1">
      <alignment horizontal="center"/>
    </xf>
    <xf numFmtId="4" fontId="0" fillId="0" borderId="16" xfId="0" applyNumberFormat="1" applyBorder="1" applyAlignment="1">
      <alignment wrapText="1"/>
    </xf>
    <xf numFmtId="2" fontId="10" fillId="0" borderId="0" xfId="0" applyNumberFormat="1" applyFont="1" applyFill="1"/>
    <xf numFmtId="4" fontId="3" fillId="2" borderId="33" xfId="0" applyNumberFormat="1" applyFont="1" applyFill="1" applyBorder="1"/>
    <xf numFmtId="4" fontId="0" fillId="5" borderId="0" xfId="0" applyNumberFormat="1" applyFill="1" applyBorder="1"/>
    <xf numFmtId="2" fontId="11" fillId="0" borderId="0" xfId="0" applyNumberFormat="1" applyFont="1" applyFill="1"/>
    <xf numFmtId="2" fontId="10" fillId="0" borderId="0" xfId="0" applyNumberFormat="1" applyFont="1" applyFill="1" applyAlignment="1">
      <alignment wrapText="1"/>
    </xf>
    <xf numFmtId="4" fontId="11" fillId="0" borderId="0" xfId="0" applyNumberFormat="1" applyFont="1" applyFill="1"/>
    <xf numFmtId="0" fontId="11" fillId="0" borderId="0" xfId="0" applyFont="1"/>
    <xf numFmtId="4" fontId="0" fillId="0" borderId="7" xfId="0" applyNumberFormat="1" applyBorder="1" applyAlignment="1" quotePrefix="1">
      <alignment horizontal="center"/>
    </xf>
  </cellXfs>
  <cellStyles count="53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Separador de milhares 2 3 2" xfId="10"/>
    <cellStyle name="Hyperlink seguido" xfId="11" builtinId="9"/>
    <cellStyle name="Hyperlink" xfId="12" builtinId="8"/>
    <cellStyle name="40% - Ênfase 2" xfId="13" builtinId="35"/>
    <cellStyle name="Observação" xfId="14" builtinId="10"/>
    <cellStyle name="40% - Ênfase 6" xfId="15" builtinId="51"/>
    <cellStyle name="Texto de Aviso" xfId="16" builtinId="11"/>
    <cellStyle name="Título" xfId="17" builtinId="15"/>
    <cellStyle name="Texto Explicativo" xfId="18" builtinId="53"/>
    <cellStyle name="Ênfase 3" xfId="19" builtinId="37"/>
    <cellStyle name="Título 1" xfId="20" builtinId="16"/>
    <cellStyle name="Ênfase 4" xfId="21" builtinId="41"/>
    <cellStyle name="Título 2" xfId="22" builtinId="17"/>
    <cellStyle name="Ênfase 5" xfId="23" builtinId="45"/>
    <cellStyle name="Título 3" xfId="24" builtinId="18"/>
    <cellStyle name="Ênfase 6" xfId="25" builtinId="49"/>
    <cellStyle name="Título 4" xfId="26" builtinId="19"/>
    <cellStyle name="Entrada" xfId="27" builtinId="20"/>
    <cellStyle name="Saída" xfId="28" builtinId="21"/>
    <cellStyle name="Cálculo" xfId="29" builtinId="22"/>
    <cellStyle name="Total" xfId="30" builtinId="25"/>
    <cellStyle name="Normal 2 3" xfId="31"/>
    <cellStyle name="40% - Ênfase 1" xfId="32" builtinId="31"/>
    <cellStyle name="Bom" xfId="33" builtinId="26"/>
    <cellStyle name="Ruim" xfId="34" builtinId="27"/>
    <cellStyle name="Normal 8 2 2" xfId="35"/>
    <cellStyle name="Neutro" xfId="36" builtinId="28"/>
    <cellStyle name="20% - Ênfase 5" xfId="37" builtinId="46"/>
    <cellStyle name="Ênfase 1" xfId="38" builtinId="29"/>
    <cellStyle name="20% - Ênfase 1" xfId="39" builtinId="30"/>
    <cellStyle name="60% - Ênfase 1" xfId="40" builtinId="32"/>
    <cellStyle name="20% - Ênfase 6" xfId="41" builtinId="50"/>
    <cellStyle name="Ênfase 2" xfId="42" builtinId="33"/>
    <cellStyle name="20% - Ênfase 2" xfId="43" builtinId="34"/>
    <cellStyle name="60% - Ênfase 2" xfId="44" builtinId="36"/>
    <cellStyle name="40% - Ênfase 3" xfId="45" builtinId="39"/>
    <cellStyle name="60% - Ênfase 3" xfId="46" builtinId="40"/>
    <cellStyle name="20% - Ênfase 4" xfId="47" builtinId="42"/>
    <cellStyle name="60% - Ênfase 4" xfId="48" builtinId="44"/>
    <cellStyle name="40% - Ênfase 5" xfId="49" builtinId="47"/>
    <cellStyle name="60% - Ênfase 5" xfId="50" builtinId="48"/>
    <cellStyle name="60% - Ênfase 6" xfId="51" builtinId="52"/>
    <cellStyle name="Porcentagem 2 2 2 2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95249</xdr:colOff>
      <xdr:row>23</xdr:row>
      <xdr:rowOff>133350</xdr:rowOff>
    </xdr:from>
    <xdr:to>
      <xdr:col>2</xdr:col>
      <xdr:colOff>1276350</xdr:colOff>
      <xdr:row>28</xdr:row>
      <xdr:rowOff>28575</xdr:rowOff>
    </xdr:to>
    <xdr:pic>
      <xdr:nvPicPr>
        <xdr:cNvPr id="2" name="Picture 218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694690" y="4972050"/>
          <a:ext cx="4648835" cy="847725"/>
        </a:xfrm>
        <a:prstGeom prst="rect">
          <a:avLst/>
        </a:prstGeom>
        <a:solidFill>
          <a:srgbClr val="FFFF00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1:M55"/>
  <sheetViews>
    <sheetView tabSelected="1" zoomScale="70" zoomScaleNormal="70" workbookViewId="0">
      <selection activeCell="G67" sqref="G67"/>
    </sheetView>
  </sheetViews>
  <sheetFormatPr defaultColWidth="9" defaultRowHeight="15"/>
  <cols>
    <col min="2" max="2" width="52" customWidth="1"/>
    <col min="3" max="3" width="19.8571428571429" customWidth="1"/>
    <col min="4" max="5" width="19.7142857142857" customWidth="1"/>
    <col min="6" max="6" width="18.8571428571429" customWidth="1"/>
    <col min="7" max="7" width="11.1428571428571" customWidth="1"/>
    <col min="8" max="8" width="10.5714285714286" customWidth="1"/>
    <col min="9" max="9" width="23" customWidth="1"/>
  </cols>
  <sheetData>
    <row r="1" ht="15.75"/>
    <row r="2" ht="16.5" spans="2:9">
      <c r="B2" s="2" t="s">
        <v>0</v>
      </c>
      <c r="C2" s="3"/>
      <c r="D2" s="3"/>
      <c r="E2" s="3"/>
      <c r="F2" s="3"/>
      <c r="G2" s="3"/>
      <c r="H2" s="3"/>
      <c r="I2" s="81"/>
    </row>
    <row r="3" ht="15.75"/>
    <row r="4" spans="2:9">
      <c r="B4" s="4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5" t="s">
        <v>6</v>
      </c>
      <c r="H4" s="6" t="s">
        <v>7</v>
      </c>
      <c r="I4" s="82" t="s">
        <v>8</v>
      </c>
    </row>
    <row r="5" ht="30" spans="2:9">
      <c r="B5" s="7" t="s">
        <v>9</v>
      </c>
      <c r="C5" s="8">
        <v>86920.19</v>
      </c>
      <c r="D5" s="8">
        <v>71854.93</v>
      </c>
      <c r="E5" s="8"/>
      <c r="F5" s="9">
        <f>C5+D5</f>
        <v>158775.12</v>
      </c>
      <c r="G5" s="94" t="s">
        <v>10</v>
      </c>
      <c r="H5" s="94" t="s">
        <v>10</v>
      </c>
      <c r="I5" s="83">
        <f t="shared" ref="I5:I7" si="0">$C$51</f>
        <v>0.233595296697799</v>
      </c>
    </row>
    <row r="6" spans="2:13">
      <c r="B6" s="7" t="s">
        <v>11</v>
      </c>
      <c r="C6" s="8">
        <v>131115.94</v>
      </c>
      <c r="D6" s="8">
        <v>544830.65</v>
      </c>
      <c r="E6" s="8"/>
      <c r="F6" s="9">
        <f>C6+D6</f>
        <v>675946.59</v>
      </c>
      <c r="G6" s="94" t="s">
        <v>10</v>
      </c>
      <c r="H6" s="94" t="s">
        <v>10</v>
      </c>
      <c r="I6" s="83">
        <f t="shared" si="0"/>
        <v>0.233595296697799</v>
      </c>
      <c r="J6" s="24"/>
      <c r="K6" s="1"/>
      <c r="L6" s="1"/>
      <c r="M6" s="24"/>
    </row>
    <row r="7" ht="30" spans="2:13">
      <c r="B7" s="7" t="s">
        <v>12</v>
      </c>
      <c r="C7" s="11">
        <v>55591.23</v>
      </c>
      <c r="D7" s="11">
        <v>284622.64</v>
      </c>
      <c r="E7" s="11"/>
      <c r="F7" s="9">
        <f>C7+D7</f>
        <v>340213.87</v>
      </c>
      <c r="G7" s="94" t="s">
        <v>10</v>
      </c>
      <c r="H7" s="94" t="s">
        <v>10</v>
      </c>
      <c r="I7" s="83">
        <f t="shared" si="0"/>
        <v>0.233595296697799</v>
      </c>
      <c r="J7" s="24"/>
      <c r="K7" s="1"/>
      <c r="L7" s="1"/>
      <c r="M7" s="24"/>
    </row>
    <row r="8" spans="2:13">
      <c r="B8" s="12" t="s">
        <v>13</v>
      </c>
      <c r="C8" s="13">
        <v>6098.8</v>
      </c>
      <c r="D8" s="13">
        <v>29160.02</v>
      </c>
      <c r="E8" s="13">
        <v>103513.22</v>
      </c>
      <c r="F8" s="9">
        <f>C8+D8+E8</f>
        <v>138772.04</v>
      </c>
      <c r="G8" s="94" t="s">
        <v>10</v>
      </c>
      <c r="H8" s="94" t="s">
        <v>10</v>
      </c>
      <c r="I8" s="83" t="s">
        <v>14</v>
      </c>
      <c r="J8" s="24"/>
      <c r="K8" s="1"/>
      <c r="L8" s="1"/>
      <c r="M8" s="24"/>
    </row>
    <row r="9" spans="2:13">
      <c r="B9" s="12" t="s">
        <v>15</v>
      </c>
      <c r="C9" s="11">
        <f>SUM(C5:C8)</f>
        <v>279726.16</v>
      </c>
      <c r="D9" s="11">
        <f>SUM(D5:D8)</f>
        <v>930468.24</v>
      </c>
      <c r="E9" s="11">
        <f>SUM(E5:E8)</f>
        <v>103513.22</v>
      </c>
      <c r="F9" s="11">
        <f>SUM(F5:F8)</f>
        <v>1313707.62</v>
      </c>
      <c r="G9" s="14">
        <f>C9/F9</f>
        <v>0.212928779388522</v>
      </c>
      <c r="H9" s="14">
        <f>D9/F9</f>
        <v>0.708276503717014</v>
      </c>
      <c r="I9" s="83">
        <f>$C$51</f>
        <v>0.233595296697799</v>
      </c>
      <c r="J9" s="24"/>
      <c r="K9" s="1"/>
      <c r="L9" s="1"/>
      <c r="M9" s="24"/>
    </row>
    <row r="10" ht="14.25" customHeight="1" spans="2:13">
      <c r="B10" s="15" t="s">
        <v>16</v>
      </c>
      <c r="C10" s="16"/>
      <c r="D10" s="16"/>
      <c r="E10" s="16"/>
      <c r="F10" s="16"/>
      <c r="G10" s="16"/>
      <c r="H10" s="16"/>
      <c r="I10" s="84">
        <f>F9</f>
        <v>1313707.62</v>
      </c>
      <c r="J10" s="24"/>
      <c r="K10" s="85"/>
      <c r="L10" s="1"/>
      <c r="M10" s="24"/>
    </row>
    <row r="11" ht="15.75" spans="2:13">
      <c r="B11" s="15" t="s">
        <v>17</v>
      </c>
      <c r="C11" s="16"/>
      <c r="D11" s="16"/>
      <c r="E11" s="16"/>
      <c r="F11" s="16"/>
      <c r="G11" s="16"/>
      <c r="H11" s="16"/>
      <c r="I11" s="86">
        <f>K15</f>
        <v>296902.06</v>
      </c>
      <c r="J11" s="24"/>
      <c r="K11" s="87">
        <v>157816.8</v>
      </c>
      <c r="L11" s="1"/>
      <c r="M11" s="24"/>
    </row>
    <row r="12" ht="15.75" spans="2:13">
      <c r="B12" s="17" t="s">
        <v>15</v>
      </c>
      <c r="C12" s="18"/>
      <c r="D12" s="18"/>
      <c r="E12" s="18"/>
      <c r="F12" s="18"/>
      <c r="G12" s="18"/>
      <c r="H12" s="19"/>
      <c r="I12" s="88">
        <f>I10+I11</f>
        <v>1610609.68</v>
      </c>
      <c r="J12" s="21"/>
      <c r="K12" s="87">
        <v>37077.14</v>
      </c>
      <c r="L12" s="42"/>
      <c r="M12" s="21"/>
    </row>
    <row r="13" spans="2:13">
      <c r="B13" s="20"/>
      <c r="C13" s="20"/>
      <c r="D13" s="20"/>
      <c r="E13" s="20"/>
      <c r="F13" s="20"/>
      <c r="G13" s="20"/>
      <c r="H13" s="20"/>
      <c r="I13" s="89"/>
      <c r="J13" s="21"/>
      <c r="K13" s="90">
        <v>22562.31</v>
      </c>
      <c r="L13" s="42"/>
      <c r="M13" s="21"/>
    </row>
    <row r="14" ht="15.75" spans="4:13">
      <c r="D14" s="21"/>
      <c r="E14" s="21"/>
      <c r="F14" s="21"/>
      <c r="G14" s="21"/>
      <c r="J14" s="21"/>
      <c r="K14" s="91">
        <v>79445.81</v>
      </c>
      <c r="L14" s="42"/>
      <c r="M14" s="21"/>
    </row>
    <row r="15" s="1" customFormat="1" spans="2:13">
      <c r="B15" s="22" t="s">
        <v>18</v>
      </c>
      <c r="C15" s="23" t="s">
        <v>19</v>
      </c>
      <c r="D15" s="24"/>
      <c r="G15" s="24"/>
      <c r="J15" s="21"/>
      <c r="K15" s="92">
        <f>SUM(K11:K14)</f>
        <v>296902.06</v>
      </c>
      <c r="L15" s="42"/>
      <c r="M15" s="21"/>
    </row>
    <row r="16" s="1" customFormat="1" spans="2:13">
      <c r="B16" s="25" t="s">
        <v>20</v>
      </c>
      <c r="C16" s="26">
        <f>C9</f>
        <v>279726.16</v>
      </c>
      <c r="J16" s="21"/>
      <c r="K16" s="42"/>
      <c r="L16" s="42"/>
      <c r="M16" s="21"/>
    </row>
    <row r="17" s="1" customFormat="1" spans="2:13">
      <c r="B17" s="25" t="s">
        <v>21</v>
      </c>
      <c r="C17" s="26">
        <f>SUM(C9+D9)</f>
        <v>1210194.4</v>
      </c>
      <c r="J17" s="21"/>
      <c r="K17" s="42"/>
      <c r="L17" s="42"/>
      <c r="M17" s="21"/>
    </row>
    <row r="18" s="1" customFormat="1" spans="2:13">
      <c r="B18" s="25" t="s">
        <v>22</v>
      </c>
      <c r="C18" s="27">
        <v>0.05</v>
      </c>
      <c r="J18" s="21"/>
      <c r="K18" s="42"/>
      <c r="L18" s="42"/>
      <c r="M18" s="21"/>
    </row>
    <row r="19" s="1" customFormat="1" spans="2:13">
      <c r="B19" s="28" t="s">
        <v>23</v>
      </c>
      <c r="C19" s="29"/>
      <c r="J19" s="21"/>
      <c r="K19" s="42"/>
      <c r="L19" s="42"/>
      <c r="M19" s="21"/>
    </row>
    <row r="20" s="1" customFormat="1" spans="2:3">
      <c r="B20" s="30" t="s">
        <v>24</v>
      </c>
      <c r="C20" s="31">
        <f>(C16/C17)*C18</f>
        <v>0.01155707545829</v>
      </c>
    </row>
    <row r="21" s="1" customFormat="1" ht="15.75" spans="2:3">
      <c r="B21" s="32" t="s">
        <v>25</v>
      </c>
      <c r="C21" s="33"/>
    </row>
    <row r="23" ht="15.75"/>
    <row r="24" spans="2:3">
      <c r="B24" s="34"/>
      <c r="C24" s="35"/>
    </row>
    <row r="25" spans="2:3">
      <c r="B25" s="36"/>
      <c r="C25" s="37"/>
    </row>
    <row r="26" spans="2:3">
      <c r="B26" s="36"/>
      <c r="C26" s="37"/>
    </row>
    <row r="27" spans="2:9">
      <c r="B27" s="36"/>
      <c r="C27" s="37"/>
      <c r="I27" s="93"/>
    </row>
    <row r="28" spans="2:3">
      <c r="B28" s="36"/>
      <c r="C28" s="37"/>
    </row>
    <row r="29" spans="2:3">
      <c r="B29" s="38"/>
      <c r="C29" s="39"/>
    </row>
    <row r="30" ht="15.75" spans="2:7">
      <c r="B30" s="40" t="s">
        <v>26</v>
      </c>
      <c r="C30" s="41"/>
      <c r="D30" s="21"/>
      <c r="E30" s="42"/>
      <c r="F30" s="42"/>
      <c r="G30" s="21"/>
    </row>
    <row r="31" spans="2:6">
      <c r="B31" s="43" t="s">
        <v>27</v>
      </c>
      <c r="C31" s="44"/>
      <c r="E31" s="42"/>
      <c r="F31" s="42"/>
    </row>
    <row r="32" ht="15.75" spans="2:6">
      <c r="B32" s="45"/>
      <c r="C32" s="46"/>
      <c r="E32" s="42"/>
      <c r="F32" s="42"/>
    </row>
    <row r="33" ht="29.25" customHeight="1" spans="2:6">
      <c r="B33" s="47" t="s">
        <v>28</v>
      </c>
      <c r="C33" s="48"/>
      <c r="E33" s="42"/>
      <c r="F33" s="42"/>
    </row>
    <row r="34" ht="30" spans="2:6">
      <c r="B34" s="49" t="s">
        <v>29</v>
      </c>
      <c r="C34" s="50" t="s">
        <v>30</v>
      </c>
      <c r="E34" s="42"/>
      <c r="F34" s="42"/>
    </row>
    <row r="35" spans="2:3">
      <c r="B35" s="51" t="s">
        <v>31</v>
      </c>
      <c r="C35" s="52">
        <v>0.03</v>
      </c>
    </row>
    <row r="36" spans="2:3">
      <c r="B36" s="51" t="s">
        <v>32</v>
      </c>
      <c r="C36" s="52">
        <v>0.008</v>
      </c>
    </row>
    <row r="37" spans="2:3">
      <c r="B37" s="51" t="s">
        <v>33</v>
      </c>
      <c r="C37" s="52">
        <v>0.0097</v>
      </c>
    </row>
    <row r="38" ht="15.75" spans="2:3">
      <c r="B38" s="53" t="s">
        <v>34</v>
      </c>
      <c r="C38" s="54">
        <v>0.0059</v>
      </c>
    </row>
    <row r="39" ht="28.5" customHeight="1" spans="2:3">
      <c r="B39" s="55" t="s">
        <v>35</v>
      </c>
      <c r="C39" s="56"/>
    </row>
    <row r="40" ht="30" spans="2:3">
      <c r="B40" s="49" t="s">
        <v>29</v>
      </c>
      <c r="C40" s="50" t="s">
        <v>30</v>
      </c>
    </row>
    <row r="41" spans="2:3">
      <c r="B41" s="57" t="s">
        <v>36</v>
      </c>
      <c r="C41" s="58">
        <f>SUM(C42:C46)</f>
        <v>0.09305707545829</v>
      </c>
    </row>
    <row r="42" spans="2:3">
      <c r="B42" s="59" t="s">
        <v>37</v>
      </c>
      <c r="C42" s="58">
        <v>0.045</v>
      </c>
    </row>
    <row r="43" spans="2:3">
      <c r="B43" s="59" t="s">
        <v>38</v>
      </c>
      <c r="C43" s="52">
        <v>0.0065</v>
      </c>
    </row>
    <row r="44" spans="2:3">
      <c r="B44" s="59" t="s">
        <v>39</v>
      </c>
      <c r="C44" s="60">
        <v>0.03</v>
      </c>
    </row>
    <row r="45" spans="2:3">
      <c r="B45" s="59" t="s">
        <v>40</v>
      </c>
      <c r="C45" s="61">
        <v>0</v>
      </c>
    </row>
    <row r="46" spans="2:3">
      <c r="B46" s="62" t="s">
        <v>41</v>
      </c>
      <c r="C46" s="63">
        <f>C20</f>
        <v>0.01155707545829</v>
      </c>
    </row>
    <row r="47" spans="2:3">
      <c r="B47" s="64"/>
      <c r="C47" s="65"/>
    </row>
    <row r="48" ht="15.75" spans="2:3">
      <c r="B48" s="66" t="s">
        <v>42</v>
      </c>
      <c r="C48" s="65">
        <v>0.0616</v>
      </c>
    </row>
    <row r="49" spans="2:3">
      <c r="B49" s="67" t="s">
        <v>43</v>
      </c>
      <c r="C49" s="68"/>
    </row>
    <row r="50" ht="15.75" spans="2:3">
      <c r="B50" s="69"/>
      <c r="C50" s="70"/>
    </row>
    <row r="51" ht="16.5" spans="2:3">
      <c r="B51" s="71" t="s">
        <v>44</v>
      </c>
      <c r="C51" s="72">
        <f>((1+(C35+C36+C37))*(1+C38)*(1+C48))/(1-C41)-1</f>
        <v>0.233595296697799</v>
      </c>
    </row>
    <row r="52" spans="2:3">
      <c r="B52" s="73" t="s">
        <v>45</v>
      </c>
      <c r="C52" s="74"/>
    </row>
    <row r="53" spans="2:3">
      <c r="B53" s="75"/>
      <c r="C53" s="76"/>
    </row>
    <row r="54" spans="2:3">
      <c r="B54" s="77" t="s">
        <v>46</v>
      </c>
      <c r="C54" s="78"/>
    </row>
    <row r="55" ht="15.75" spans="2:3">
      <c r="B55" s="79"/>
      <c r="C55" s="80"/>
    </row>
  </sheetData>
  <mergeCells count="14">
    <mergeCell ref="B2:I2"/>
    <mergeCell ref="B10:H10"/>
    <mergeCell ref="B11:H11"/>
    <mergeCell ref="B12:H12"/>
    <mergeCell ref="B19:C19"/>
    <mergeCell ref="B21:C21"/>
    <mergeCell ref="B30:C30"/>
    <mergeCell ref="B33:C33"/>
    <mergeCell ref="B39:C39"/>
    <mergeCell ref="B49:C50"/>
    <mergeCell ref="B52:C53"/>
    <mergeCell ref="B54:C55"/>
    <mergeCell ref="B24:C29"/>
    <mergeCell ref="B31:C32"/>
  </mergeCells>
  <pageMargins left="0.511811024" right="0.511811024" top="0.787401575" bottom="0.787401575" header="0.31496062" footer="0.31496062"/>
  <pageSetup paperSize="9" scale="52" fitToHeight="0" orientation="portrait"/>
  <headerFooter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I22" sqref="I22"/>
    </sheetView>
  </sheetViews>
  <sheetFormatPr defaultColWidth="9" defaultRowHeight="15"/>
  <sheetData/>
  <pageMargins left="0.511811024" right="0.511811024" top="0.787401575" bottom="0.787401575" header="0.31496062" footer="0.31496062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BDI</vt:lpstr>
      <vt:lpstr>Plan3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IFPB</dc:creator>
  <cp:lastModifiedBy>2036557</cp:lastModifiedBy>
  <dcterms:created xsi:type="dcterms:W3CDTF">2020-06-17T12:39:00Z</dcterms:created>
  <cp:lastPrinted>2023-06-06T03:02:00Z</cp:lastPrinted>
  <dcterms:modified xsi:type="dcterms:W3CDTF">2023-09-18T11:57:50Z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5AB01EB6E55D4FB0A4E18281A0C9694E</vt:lpwstr>
  </property>
  <property fmtid="{D5CDD505-2E9C-101B-9397-08002B2CF9AE}" pid="3" name="KSOProductBuildVer">
    <vt:lpwstr>1046-11.2.0.11225</vt:lpwstr>
  </property>
</Properties>
</file>